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532447e0084b4fb2b4d9fb5b05da4d1d1922824b/48310136510/761d5356-3669-4663-bc82-6c854fddaa38/"/>
    </mc:Choice>
  </mc:AlternateContent>
  <xr:revisionPtr revIDLastSave="0" documentId="13_ncr:1_{F0F3729C-4961-45FB-BC53-09BBAED08258}" xr6:coauthVersionLast="47" xr6:coauthVersionMax="47" xr10:uidLastSave="{00000000-0000-0000-0000-000000000000}"/>
  <bookViews>
    <workbookView xWindow="-103" yWindow="-103" windowWidth="22149" windowHeight="11829" xr2:uid="{5F0589D1-2502-45B2-864A-89DAB08F73D1}"/>
  </bookViews>
  <sheets>
    <sheet name="Eelarv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4" l="1"/>
  <c r="O47" i="4"/>
  <c r="K48" i="4"/>
  <c r="L48" i="4" s="1"/>
  <c r="L50" i="4"/>
  <c r="K50" i="4"/>
  <c r="K49" i="4"/>
  <c r="G48" i="4"/>
  <c r="I48" i="4"/>
  <c r="G49" i="4"/>
  <c r="H48" i="4"/>
  <c r="K47" i="4"/>
  <c r="G18" i="4"/>
  <c r="G38" i="4" l="1"/>
  <c r="G36" i="4" s="1"/>
  <c r="G32" i="4"/>
  <c r="G27" i="4"/>
  <c r="G21" i="4"/>
  <c r="D48" i="4"/>
  <c r="H38" i="4"/>
  <c r="H36" i="4" s="1"/>
  <c r="F38" i="4"/>
  <c r="F36" i="4" s="1"/>
  <c r="E38" i="4"/>
  <c r="E36" i="4" s="1"/>
  <c r="D38" i="4"/>
  <c r="D36" i="4" s="1"/>
  <c r="C38" i="4"/>
  <c r="C36" i="4" s="1"/>
  <c r="I34" i="4"/>
  <c r="I33" i="4"/>
  <c r="F32" i="4"/>
  <c r="E32" i="4"/>
  <c r="D32" i="4"/>
  <c r="C32" i="4"/>
  <c r="I30" i="4"/>
  <c r="I29" i="4"/>
  <c r="I28" i="4"/>
  <c r="F27" i="4"/>
  <c r="E27" i="4"/>
  <c r="D27" i="4"/>
  <c r="C27" i="4"/>
  <c r="I26" i="4"/>
  <c r="I25" i="4"/>
  <c r="I24" i="4"/>
  <c r="I23" i="4"/>
  <c r="I22" i="4"/>
  <c r="H21" i="4"/>
  <c r="F21" i="4"/>
  <c r="E21" i="4"/>
  <c r="D21" i="4"/>
  <c r="C21" i="4"/>
  <c r="I20" i="4"/>
  <c r="I19" i="4"/>
  <c r="H18" i="4"/>
  <c r="F18" i="4"/>
  <c r="E18" i="4"/>
  <c r="D18" i="4"/>
  <c r="C18" i="4"/>
  <c r="G17" i="4" l="1"/>
  <c r="G37" i="4" s="1"/>
  <c r="E17" i="4"/>
  <c r="E37" i="4" s="1"/>
  <c r="I21" i="4"/>
  <c r="D17" i="4"/>
  <c r="D37" i="4" s="1"/>
  <c r="E48" i="4" s="1"/>
  <c r="E49" i="4" s="1"/>
  <c r="F17" i="4"/>
  <c r="F37" i="4" s="1"/>
  <c r="I47" i="4" s="1"/>
  <c r="C17" i="4"/>
  <c r="C37" i="4" s="1"/>
  <c r="I18" i="4"/>
  <c r="I36" i="4"/>
  <c r="I38" i="4"/>
  <c r="G47" i="4" l="1"/>
  <c r="G50" i="4" s="1"/>
  <c r="H50" i="4" s="1"/>
  <c r="E50" i="4"/>
  <c r="E47" i="4"/>
  <c r="C47" i="4"/>
  <c r="C39" i="4"/>
  <c r="D39" i="4" s="1"/>
  <c r="E39" i="4" s="1"/>
  <c r="F39" i="4" s="1"/>
  <c r="G39" i="4" s="1"/>
  <c r="I50" i="4"/>
  <c r="J50" i="4" s="1"/>
  <c r="I49" i="4"/>
  <c r="J48" i="4" l="1"/>
  <c r="C49" i="4"/>
  <c r="C50" i="4"/>
  <c r="C48" i="4" l="1"/>
  <c r="I35" i="4" l="1"/>
  <c r="H32" i="4"/>
  <c r="I32" i="4" l="1"/>
  <c r="I31" i="4" l="1"/>
  <c r="H27" i="4"/>
  <c r="I27" i="4" s="1"/>
  <c r="H17" i="4" l="1"/>
  <c r="I17" i="4" s="1"/>
  <c r="H37" i="4" l="1"/>
  <c r="H39" i="4" s="1"/>
  <c r="I37" i="4"/>
  <c r="M48" i="4"/>
  <c r="M47" i="4"/>
  <c r="M50" i="4" l="1"/>
  <c r="M49" i="4"/>
  <c r="O50" i="4" l="1"/>
  <c r="O49" i="4"/>
</calcChain>
</file>

<file path=xl/sharedStrings.xml><?xml version="1.0" encoding="utf-8"?>
<sst xmlns="http://schemas.openxmlformats.org/spreadsheetml/2006/main" count="94" uniqueCount="71">
  <si>
    <t>TAT eelarve kulukohtade kaupa</t>
  </si>
  <si>
    <r>
      <rPr>
        <sz val="10"/>
        <color rgb="FF000000"/>
        <rFont val="Arial"/>
        <family val="2"/>
        <charset val="186"/>
      </rPr>
      <t>TAT abikõlblikkuse periood: 01.08.2022</t>
    </r>
    <r>
      <rPr>
        <sz val="10"/>
        <color rgb="FF000000"/>
        <rFont val="Calibri"/>
        <family val="2"/>
        <charset val="186"/>
      </rPr>
      <t>–</t>
    </r>
    <r>
      <rPr>
        <sz val="10"/>
        <color rgb="FF000000"/>
        <rFont val="Arial"/>
        <family val="2"/>
        <charset val="186"/>
      </rPr>
      <t>31.12.2028</t>
    </r>
  </si>
  <si>
    <t>TAT nimi: Sotsiaalkaitsesüsteemide ajakohastamist toetavate infosüsteemide arendused</t>
  </si>
  <si>
    <t>TAT elluviija: Tervise ja Heaolu Infosüsteemide Keskus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</si>
  <si>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</si>
  <si>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</si>
  <si>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</si>
  <si>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</si>
  <si>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</si>
  <si>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</si>
  <si>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</si>
  <si>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</si>
  <si>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TAT juhtimiskulud</t>
  </si>
  <si>
    <t>1.1.1</t>
  </si>
  <si>
    <t>TAT otsene personalikulu (projektijuht TEHIK)</t>
  </si>
  <si>
    <t>1.1.2</t>
  </si>
  <si>
    <t>TAT juhtimiskulu (TEHIK)</t>
  </si>
  <si>
    <t>1.2</t>
  </si>
  <si>
    <t>Täiskasvanu abivajaduse hindamisega seotud arendused</t>
  </si>
  <si>
    <t>1.2.1</t>
  </si>
  <si>
    <t>Sisutegevuste personalikulu (TEHIK)</t>
  </si>
  <si>
    <t>1.2.2</t>
  </si>
  <si>
    <t>Sisutegevuste personalikulu (SKA)</t>
  </si>
  <si>
    <t>1.2.3</t>
  </si>
  <si>
    <t>Täisealiste puude raskusastme tuvastamise andmete proaktiivne edastamine KOVidele</t>
  </si>
  <si>
    <t>1.2.4</t>
  </si>
  <si>
    <t>Abivajaduse esmase hindamise digitaalse lahenduse loomine</t>
  </si>
  <si>
    <t>1.2.5</t>
  </si>
  <si>
    <t>Juhtumiplaani digitaalse lahenduse loomine</t>
  </si>
  <si>
    <t>1.3</t>
  </si>
  <si>
    <t>Teenuseosutajate jaoks vajalike funktsionaalsuste loomine</t>
  </si>
  <si>
    <t>1.3.1</t>
  </si>
  <si>
    <t>1.3.2</t>
  </si>
  <si>
    <t>1.3.3</t>
  </si>
  <si>
    <t>Teenuseosutajate funktsionaalsuste arendused</t>
  </si>
  <si>
    <t>1.3.4</t>
  </si>
  <si>
    <t>Teenuseosutajate funktsionaalsuste jätkuarendused</t>
  </si>
  <si>
    <t>1.4</t>
  </si>
  <si>
    <t>1.4.1</t>
  </si>
  <si>
    <t>1.4.2</t>
  </si>
  <si>
    <t>Sisutegevuste personalikul (SKA)</t>
  </si>
  <si>
    <t>1.4.3</t>
  </si>
  <si>
    <t>Toetavate teenuste arendamine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</si>
  <si>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</si>
  <si>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</si>
  <si>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</si>
  <si>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</si>
  <si>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</si>
  <si>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</si>
  <si>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</si>
  <si>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</si>
  <si>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</si>
  <si>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*Eelarve on kajastatud tekkepõhiselt</t>
  </si>
  <si>
    <t>TAT finantsplaan</t>
  </si>
  <si>
    <t>Finantsallikate jaotus</t>
  </si>
  <si>
    <t>Summa</t>
  </si>
  <si>
    <t>Osakaal (%)</t>
  </si>
  <si>
    <t xml:space="preserve">Kokku </t>
  </si>
  <si>
    <t>TAT eelarve kokku aastate kaupa (rida 2 + rida 3)</t>
  </si>
  <si>
    <t>Toetus kokku (rida 2.1 + rida 2.2)</t>
  </si>
  <si>
    <t>2.1</t>
  </si>
  <si>
    <t>sh ERFi osalus (kuni 70%)</t>
  </si>
  <si>
    <t>2.2</t>
  </si>
  <si>
    <t>sh riiklik kaasfinantseering</t>
  </si>
  <si>
    <t xml:space="preserve">Omafinantseering </t>
  </si>
  <si>
    <t>Eelarve kokku (2023–2028)</t>
  </si>
  <si>
    <t>Muud arendused, mis tulenevad õiguslikest muudatustest või muudest vajadustest</t>
  </si>
  <si>
    <r>
      <t>2027–</t>
    </r>
    <r>
      <rPr>
        <b/>
        <sz val="10"/>
        <color rgb="FF000000"/>
        <rFont val="Arial"/>
        <family val="2"/>
      </rPr>
      <t>2028</t>
    </r>
  </si>
  <si>
    <t>Lisa 1</t>
  </si>
  <si>
    <t>Sotsiaalministri {regDateTime} käskkiri nr {regNumber}</t>
  </si>
  <si>
    <t xml:space="preserve"> „Sotsiaalkaitseministri 12. juuni 2023. a käskkirjaga nr 94 kinnitatud toetuse andmise tingimuste „Sotsiaalkaitsesüsteemide ajakohastamist toetavate infosüsteemide arendused“ 2026. aasta tegevuste kirjeldus ja eelarve"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</si>
</sst>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k_r_-;\-* #,##0.00\ _k_r_-;_-* &quot;-&quot;??\ _k_r_-;_-@_-"/>
    <numFmt numFmtId="166" formatCode="_-* #,##0\ _€_-;\-* #,##0\ _€_-;_-* &quot;-&quot;??\ _€_-;_-@_-"/>
    <numFmt numFmtId="167" formatCode="#,##0.00_ ;\-#,##0.0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  <charset val="186"/>
    </font>
    <font>
      <sz val="11"/>
      <color rgb="FF000000"/>
      <name val="Raleway"/>
      <family val="2"/>
      <charset val="186"/>
    </font>
    <font>
      <sz val="11"/>
      <color rgb="FF000000"/>
      <name val="Ralew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wrapText="1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3" fontId="8" fillId="0" borderId="0" xfId="1" applyNumberFormat="1" applyFont="1" applyAlignment="1">
      <alignment horizontal="right"/>
    </xf>
    <xf numFmtId="0" fontId="8" fillId="0" borderId="0" xfId="1" applyFont="1" applyAlignment="1">
      <alignment horizontal="left"/>
    </xf>
    <xf numFmtId="3" fontId="7" fillId="0" borderId="0" xfId="1" applyNumberFormat="1" applyFont="1"/>
    <xf numFmtId="3" fontId="5" fillId="0" borderId="0" xfId="1" applyNumberFormat="1" applyFont="1"/>
    <xf numFmtId="0" fontId="5" fillId="0" borderId="0" xfId="1" applyFont="1" applyAlignment="1">
      <alignment vertical="top"/>
    </xf>
    <xf numFmtId="3" fontId="5" fillId="0" borderId="0" xfId="1" applyNumberFormat="1" applyFont="1" applyAlignment="1">
      <alignment horizontal="left"/>
    </xf>
    <xf numFmtId="0" fontId="8" fillId="0" borderId="1" xfId="1" applyFont="1" applyBorder="1" applyAlignment="1">
      <alignment horizontal="center" vertical="top" wrapText="1"/>
    </xf>
    <xf numFmtId="3" fontId="7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8" fillId="0" borderId="1" xfId="2" applyNumberFormat="1" applyFont="1" applyFill="1" applyBorder="1" applyAlignment="1">
      <alignment horizontal="center"/>
    </xf>
    <xf numFmtId="0" fontId="8" fillId="0" borderId="5" xfId="2" applyNumberFormat="1" applyFont="1" applyFill="1" applyBorder="1" applyAlignment="1">
      <alignment horizontal="center"/>
    </xf>
    <xf numFmtId="3" fontId="7" fillId="0" borderId="6" xfId="1" applyNumberFormat="1" applyFont="1" applyBorder="1"/>
    <xf numFmtId="0" fontId="8" fillId="0" borderId="0" xfId="1" applyFont="1"/>
    <xf numFmtId="3" fontId="8" fillId="0" borderId="0" xfId="1" applyNumberFormat="1" applyFont="1"/>
    <xf numFmtId="3" fontId="8" fillId="0" borderId="7" xfId="1" applyNumberFormat="1" applyFont="1" applyBorder="1" applyAlignment="1">
      <alignment horizontal="center" vertical="top" wrapText="1"/>
    </xf>
    <xf numFmtId="3" fontId="8" fillId="0" borderId="1" xfId="1" applyNumberFormat="1" applyFont="1" applyBorder="1" applyAlignment="1">
      <alignment horizontal="center" vertical="top" wrapText="1"/>
    </xf>
    <xf numFmtId="3" fontId="8" fillId="0" borderId="8" xfId="1" applyNumberFormat="1" applyFont="1" applyBorder="1" applyAlignment="1">
      <alignment horizontal="center" vertical="top" wrapText="1"/>
    </xf>
    <xf numFmtId="0" fontId="10" fillId="0" borderId="0" xfId="1" applyFont="1"/>
    <xf numFmtId="4" fontId="10" fillId="0" borderId="0" xfId="1" applyNumberFormat="1" applyFont="1"/>
    <xf numFmtId="4" fontId="10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center" vertical="top"/>
    </xf>
    <xf numFmtId="3" fontId="5" fillId="0" borderId="1" xfId="1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 vertical="top"/>
    </xf>
    <xf numFmtId="0" fontId="5" fillId="0" borderId="0" xfId="1" applyFont="1" applyAlignment="1">
      <alignment horizontal="left" vertical="top"/>
    </xf>
    <xf numFmtId="3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49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7" fillId="0" borderId="6" xfId="1" applyNumberFormat="1" applyFont="1" applyBorder="1" applyAlignment="1">
      <alignment vertical="center"/>
    </xf>
    <xf numFmtId="2" fontId="10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49" fontId="8" fillId="0" borderId="9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vertical="center"/>
    </xf>
    <xf numFmtId="166" fontId="8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4" fontId="8" fillId="0" borderId="1" xfId="1" applyNumberFormat="1" applyFont="1" applyBorder="1" applyAlignment="1">
      <alignment vertical="center"/>
    </xf>
    <xf numFmtId="3" fontId="12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 wrapText="1"/>
    </xf>
    <xf numFmtId="4" fontId="10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49" fontId="5" fillId="0" borderId="1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1" xfId="1" applyFont="1" applyBorder="1" applyAlignment="1">
      <alignment vertical="center" wrapText="1"/>
    </xf>
    <xf numFmtId="4" fontId="5" fillId="0" borderId="9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8" fillId="2" borderId="0" xfId="1" applyFont="1" applyFill="1" applyAlignment="1">
      <alignment vertical="center"/>
    </xf>
    <xf numFmtId="0" fontId="5" fillId="0" borderId="1" xfId="0" applyFont="1" applyBorder="1" applyAlignment="1">
      <alignment horizontal="left" wrapText="1"/>
    </xf>
    <xf numFmtId="167" fontId="10" fillId="0" borderId="0" xfId="1" applyNumberFormat="1" applyFont="1" applyAlignment="1">
      <alignment vertical="center" wrapText="1"/>
    </xf>
    <xf numFmtId="0" fontId="5" fillId="0" borderId="1" xfId="1" applyFont="1" applyBorder="1" applyAlignment="1">
      <alignment vertical="center"/>
    </xf>
    <xf numFmtId="167" fontId="8" fillId="0" borderId="0" xfId="1" applyNumberFormat="1" applyFont="1" applyAlignment="1">
      <alignment vertical="center"/>
    </xf>
    <xf numFmtId="166" fontId="5" fillId="0" borderId="0" xfId="3" applyNumberFormat="1" applyFont="1" applyFill="1" applyBorder="1"/>
    <xf numFmtId="0" fontId="5" fillId="2" borderId="0" xfId="1" applyFont="1" applyFill="1" applyAlignment="1">
      <alignment vertical="center"/>
    </xf>
    <xf numFmtId="49" fontId="5" fillId="0" borderId="0" xfId="1" applyNumberFormat="1" applyFont="1" applyAlignment="1">
      <alignment vertical="center"/>
    </xf>
    <xf numFmtId="0" fontId="8" fillId="0" borderId="1" xfId="1" applyFont="1" applyBorder="1" applyAlignment="1">
      <alignment vertical="center" wrapText="1"/>
    </xf>
    <xf numFmtId="3" fontId="12" fillId="0" borderId="6" xfId="1" applyNumberFormat="1" applyFont="1" applyBorder="1" applyAlignment="1">
      <alignment vertical="center"/>
    </xf>
    <xf numFmtId="0" fontId="10" fillId="0" borderId="0" xfId="1" applyFont="1" applyAlignment="1">
      <alignment vertical="center" wrapText="1"/>
    </xf>
    <xf numFmtId="3" fontId="5" fillId="2" borderId="0" xfId="1" applyNumberFormat="1" applyFont="1" applyFill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13" fillId="0" borderId="0" xfId="0" applyFont="1"/>
    <xf numFmtId="0" fontId="7" fillId="2" borderId="0" xfId="1" applyFont="1" applyFill="1" applyAlignment="1">
      <alignment vertical="center"/>
    </xf>
    <xf numFmtId="0" fontId="8" fillId="0" borderId="2" xfId="1" applyFont="1" applyBorder="1" applyAlignment="1">
      <alignment vertical="center" wrapText="1"/>
    </xf>
    <xf numFmtId="4" fontId="13" fillId="0" borderId="0" xfId="0" applyNumberFormat="1" applyFont="1"/>
    <xf numFmtId="0" fontId="6" fillId="0" borderId="2" xfId="1" applyFont="1" applyBorder="1" applyAlignment="1">
      <alignment vertical="top" wrapText="1"/>
    </xf>
    <xf numFmtId="4" fontId="8" fillId="0" borderId="0" xfId="1" applyNumberFormat="1" applyFont="1" applyAlignment="1">
      <alignment vertical="center"/>
    </xf>
    <xf numFmtId="0" fontId="5" fillId="0" borderId="0" xfId="1" applyFont="1" applyAlignment="1">
      <alignment vertical="top" wrapText="1"/>
    </xf>
    <xf numFmtId="3" fontId="9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top"/>
    </xf>
    <xf numFmtId="3" fontId="9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wrapText="1"/>
    </xf>
    <xf numFmtId="3" fontId="9" fillId="0" borderId="0" xfId="1" applyNumberFormat="1" applyFont="1" applyAlignment="1">
      <alignment horizontal="center"/>
    </xf>
    <xf numFmtId="3" fontId="8" fillId="2" borderId="1" xfId="1" applyNumberFormat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 wrapText="1" shrinkToFit="1"/>
    </xf>
    <xf numFmtId="3" fontId="8" fillId="0" borderId="1" xfId="1" applyNumberFormat="1" applyFont="1" applyBorder="1" applyAlignment="1">
      <alignment vertical="top"/>
    </xf>
    <xf numFmtId="3" fontId="8" fillId="2" borderId="1" xfId="1" applyNumberFormat="1" applyFont="1" applyFill="1" applyBorder="1"/>
    <xf numFmtId="3" fontId="5" fillId="2" borderId="1" xfId="1" applyNumberFormat="1" applyFont="1" applyFill="1" applyBorder="1" applyAlignment="1">
      <alignment vertical="top"/>
    </xf>
    <xf numFmtId="0" fontId="8" fillId="0" borderId="1" xfId="1" applyFont="1" applyBorder="1" applyAlignment="1">
      <alignment vertical="top" wrapText="1"/>
    </xf>
    <xf numFmtId="3" fontId="8" fillId="2" borderId="1" xfId="1" applyNumberFormat="1" applyFont="1" applyFill="1" applyBorder="1" applyAlignment="1">
      <alignment vertical="top"/>
    </xf>
    <xf numFmtId="49" fontId="5" fillId="0" borderId="1" xfId="1" applyNumberFormat="1" applyFont="1" applyBorder="1" applyAlignment="1">
      <alignment horizontal="left" vertical="top"/>
    </xf>
    <xf numFmtId="0" fontId="5" fillId="0" borderId="1" xfId="1" applyFont="1" applyBorder="1" applyAlignment="1">
      <alignment vertical="top" wrapText="1" shrinkToFit="1"/>
    </xf>
    <xf numFmtId="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10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left" vertical="top" wrapText="1"/>
    </xf>
    <xf numFmtId="4" fontId="7" fillId="0" borderId="0" xfId="1" applyNumberFormat="1" applyFont="1" applyAlignment="1">
      <alignment vertical="center"/>
    </xf>
    <xf numFmtId="0" fontId="14" fillId="0" borderId="0" xfId="0" applyFont="1"/>
    <xf numFmtId="4" fontId="13" fillId="0" borderId="0" xfId="0" applyNumberFormat="1" applyFont="1" applyAlignment="1">
      <alignment wrapText="1"/>
    </xf>
    <xf numFmtId="4" fontId="2" fillId="0" borderId="7" xfId="1" applyNumberFormat="1" applyBorder="1" applyAlignment="1">
      <alignment vertical="center"/>
    </xf>
    <xf numFmtId="4" fontId="2" fillId="0" borderId="1" xfId="1" applyNumberFormat="1" applyBorder="1" applyAlignment="1">
      <alignment vertical="center"/>
    </xf>
    <xf numFmtId="4" fontId="10" fillId="0" borderId="0" xfId="1" applyNumberFormat="1" applyFont="1" applyAlignment="1">
      <alignment vertical="center" wrapText="1"/>
    </xf>
    <xf numFmtId="0" fontId="6" fillId="0" borderId="1" xfId="2" applyNumberFormat="1" applyFont="1" applyFill="1" applyBorder="1" applyAlignment="1">
      <alignment horizontal="center"/>
    </xf>
    <xf numFmtId="49" fontId="3" fillId="0" borderId="9" xfId="1" applyNumberFormat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4" fontId="5" fillId="3" borderId="3" xfId="1" applyNumberFormat="1" applyFont="1" applyFill="1" applyBorder="1" applyAlignment="1">
      <alignment vertical="center"/>
    </xf>
    <xf numFmtId="4" fontId="8" fillId="3" borderId="7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4" fontId="2" fillId="0" borderId="9" xfId="1" applyNumberForma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 wrapText="1"/>
    </xf>
    <xf numFmtId="49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3" fontId="8" fillId="0" borderId="2" xfId="1" applyNumberFormat="1" applyFont="1" applyBorder="1" applyAlignment="1">
      <alignment horizontal="center"/>
    </xf>
    <xf numFmtId="3" fontId="8" fillId="0" borderId="3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/>
    </xf>
    <xf numFmtId="3" fontId="3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center"/>
    </xf>
    <xf numFmtId="3" fontId="8" fillId="2" borderId="1" xfId="2" applyNumberFormat="1" applyFont="1" applyFill="1" applyBorder="1" applyAlignment="1">
      <alignment horizontal="center" vertical="top"/>
    </xf>
    <xf numFmtId="0" fontId="6" fillId="0" borderId="1" xfId="2" applyNumberFormat="1" applyFont="1" applyFill="1" applyBorder="1" applyAlignment="1">
      <alignment horizontal="center" vertical="top"/>
    </xf>
    <xf numFmtId="0" fontId="5" fillId="0" borderId="1" xfId="1" applyFont="1" applyBorder="1" applyAlignment="1">
      <alignment horizontal="left" vertical="top"/>
    </xf>
    <xf numFmtId="0" fontId="8" fillId="0" borderId="1" xfId="2" applyNumberFormat="1" applyFont="1" applyFill="1" applyBorder="1" applyAlignment="1">
      <alignment horizontal="center" vertical="top"/>
    </xf>
  </cellXfs>
  <cellStyles count="4">
    <cellStyle name="Koma 2" xfId="2" xr:uid="{FF85AF18-1062-4A86-B834-A1F001ED9CE9}"/>
    <cellStyle name="Koma 3" xfId="3" xr:uid="{40A0B412-6789-4973-A75A-B4C542D4CC39}"/>
    <cellStyle name="Normaallaad" xfId="0" builtinId="0"/>
    <cellStyle name="Normaallaad 2" xfId="1" xr:uid="{F0590EE7-C2B5-4279-90EB-1BE9CE94F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127B-1F82-49B0-9BF2-517143046029}">
  <dimension ref="A1:BRC63"/>
  <sheetViews>
    <sheetView tabSelected="1" zoomScale="80" zoomScaleNormal="80" workbookViewId="0">
      <selection activeCell="E43" sqref="E43"/>
    </sheetView>
  </sheetViews>
  <sheetFormatPr defaultColWidth="9.15234375" defaultRowHeight="12.9" x14ac:dyDescent="0.35"/>
  <cols>
    <col min="1" max="1" width="7.53515625" style="2" customWidth="1"/>
    <col min="2" max="2" width="36.69140625" style="3" customWidth="1"/>
    <col min="3" max="4" width="13.3828125" style="5" bestFit="1" customWidth="1"/>
    <col min="5" max="5" width="13.921875" style="5" bestFit="1" customWidth="1"/>
    <col min="6" max="6" width="13.3828125" style="5" bestFit="1" customWidth="1"/>
    <col min="7" max="7" width="13.921875" style="5" customWidth="1"/>
    <col min="8" max="9" width="13.921875" style="5" bestFit="1" customWidth="1"/>
    <col min="10" max="10" width="10.84375" style="6" bestFit="1" customWidth="1"/>
    <col min="11" max="11" width="9" style="5" bestFit="1" customWidth="1"/>
    <col min="12" max="12" width="10.84375" style="5" bestFit="1" customWidth="1"/>
    <col min="13" max="13" width="13.07421875" style="5" customWidth="1"/>
    <col min="14" max="14" width="11" style="5" bestFit="1" customWidth="1"/>
    <col min="15" max="15" width="11.61328125" style="5" customWidth="1"/>
    <col min="16" max="16" width="11" style="5" bestFit="1" customWidth="1"/>
    <col min="17" max="18" width="13.53515625" style="5" customWidth="1"/>
    <col min="19" max="19" width="14" style="2" customWidth="1"/>
    <col min="20" max="20" width="9" style="2" customWidth="1"/>
    <col min="21" max="21" width="15.53515625" style="2" customWidth="1"/>
    <col min="22" max="16384" width="9.15234375" style="2"/>
  </cols>
  <sheetData>
    <row r="1" spans="1:18" x14ac:dyDescent="0.35">
      <c r="C1" s="4"/>
      <c r="D1" s="4"/>
      <c r="E1" s="4"/>
      <c r="F1" s="4"/>
      <c r="G1" s="4"/>
      <c r="H1" s="4"/>
      <c r="M1" s="124" t="s">
        <v>69</v>
      </c>
      <c r="O1" s="6"/>
    </row>
    <row r="2" spans="1:18" ht="71.25" customHeight="1" x14ac:dyDescent="0.3">
      <c r="C2" s="7"/>
      <c r="D2" s="7"/>
      <c r="E2" s="7"/>
      <c r="F2" s="7"/>
      <c r="G2" s="7"/>
      <c r="H2" s="7"/>
      <c r="I2" s="7"/>
      <c r="J2" s="131" t="s">
        <v>70</v>
      </c>
      <c r="K2" s="125"/>
      <c r="L2" s="125"/>
      <c r="M2" s="125"/>
      <c r="O2" s="125"/>
      <c r="P2" s="125"/>
      <c r="Q2" s="125"/>
      <c r="R2" s="125"/>
    </row>
    <row r="3" spans="1:18" x14ac:dyDescent="0.35">
      <c r="C3" s="4"/>
      <c r="D3" s="8"/>
      <c r="E3" s="8"/>
      <c r="F3" s="8"/>
      <c r="G3" s="8"/>
      <c r="H3" s="8"/>
      <c r="M3" s="124" t="s">
        <v>68</v>
      </c>
      <c r="O3" s="6"/>
    </row>
    <row r="4" spans="1:18" x14ac:dyDescent="0.35">
      <c r="C4" s="4"/>
      <c r="D4" s="4"/>
      <c r="E4" s="4"/>
      <c r="F4" s="4"/>
      <c r="G4" s="4"/>
      <c r="I4" s="9"/>
      <c r="P4" s="9"/>
      <c r="Q4" s="9"/>
      <c r="R4" s="9"/>
    </row>
    <row r="5" spans="1:18" x14ac:dyDescent="0.35">
      <c r="A5" s="10"/>
      <c r="C5" s="4"/>
      <c r="D5" s="4"/>
      <c r="E5" s="4"/>
      <c r="F5" s="4"/>
      <c r="G5" s="4"/>
    </row>
    <row r="6" spans="1:18" x14ac:dyDescent="0.35">
      <c r="A6" s="10"/>
    </row>
    <row r="7" spans="1:18" x14ac:dyDescent="0.35">
      <c r="A7" s="10" t="s">
        <v>0</v>
      </c>
    </row>
    <row r="9" spans="1:18" x14ac:dyDescent="0.35">
      <c r="A9" s="1" t="s">
        <v>1</v>
      </c>
      <c r="C9" s="2"/>
      <c r="D9" s="2"/>
      <c r="E9" s="2"/>
      <c r="F9" s="2"/>
      <c r="G9" s="2"/>
      <c r="H9" s="2"/>
      <c r="I9" s="2"/>
      <c r="J9" s="11"/>
      <c r="K9" s="2"/>
      <c r="L9" s="2"/>
      <c r="M9" s="12"/>
      <c r="N9" s="12"/>
      <c r="O9" s="12"/>
      <c r="P9" s="2"/>
      <c r="Q9" s="2"/>
      <c r="R9" s="2"/>
    </row>
    <row r="10" spans="1:18" x14ac:dyDescent="0.35">
      <c r="A10" s="1" t="s">
        <v>2</v>
      </c>
      <c r="C10" s="2"/>
      <c r="D10" s="2"/>
      <c r="E10" s="2"/>
      <c r="F10" s="2"/>
      <c r="G10" s="2"/>
      <c r="H10" s="2"/>
      <c r="I10" s="2"/>
      <c r="J10" s="11"/>
      <c r="K10" s="2"/>
      <c r="L10" s="2"/>
      <c r="M10" s="12"/>
      <c r="N10" s="12"/>
      <c r="O10" s="12"/>
      <c r="P10" s="2"/>
      <c r="Q10" s="2"/>
      <c r="R10" s="2"/>
    </row>
    <row r="11" spans="1:18" x14ac:dyDescent="0.35">
      <c r="A11" s="13" t="s">
        <v>3</v>
      </c>
      <c r="C11" s="2"/>
      <c r="D11" s="2"/>
      <c r="E11" s="2"/>
      <c r="F11" s="2"/>
      <c r="G11" s="2"/>
      <c r="H11" s="2"/>
      <c r="I11" s="2"/>
      <c r="J11" s="11"/>
      <c r="K11" s="2"/>
      <c r="L11" s="2"/>
      <c r="M11" s="12"/>
      <c r="N11" s="12"/>
      <c r="O11" s="12"/>
      <c r="P11" s="2"/>
      <c r="Q11" s="2"/>
      <c r="R11" s="2"/>
    </row>
    <row r="12" spans="1:18" x14ac:dyDescent="0.35">
      <c r="A12" s="1"/>
      <c r="K12" s="14"/>
    </row>
    <row r="13" spans="1:18" ht="15" customHeight="1" x14ac:dyDescent="0.35">
      <c r="A13" s="126" t="s">
        <v>4</v>
      </c>
      <c r="B13" s="127" t="s">
        <v>5</v>
      </c>
      <c r="C13" s="128" t="s">
        <v>6</v>
      </c>
      <c r="D13" s="129"/>
      <c r="E13" s="129"/>
      <c r="F13" s="129"/>
      <c r="G13" s="129"/>
      <c r="H13" s="129"/>
      <c r="I13" s="130"/>
      <c r="J13" s="16"/>
      <c r="K13" s="17"/>
      <c r="L13" s="12"/>
      <c r="M13" s="132"/>
      <c r="N13" s="132"/>
      <c r="O13" s="132"/>
    </row>
    <row r="14" spans="1:18" s="21" customFormat="1" x14ac:dyDescent="0.35">
      <c r="A14" s="126"/>
      <c r="B14" s="127"/>
      <c r="C14" s="18">
        <v>2022</v>
      </c>
      <c r="D14" s="18">
        <v>2023</v>
      </c>
      <c r="E14" s="18">
        <v>2024</v>
      </c>
      <c r="F14" s="18">
        <v>2025</v>
      </c>
      <c r="G14" s="18">
        <v>2026</v>
      </c>
      <c r="H14" s="115" t="s">
        <v>67</v>
      </c>
      <c r="I14" s="19" t="s">
        <v>7</v>
      </c>
      <c r="J14" s="20"/>
      <c r="M14" s="22"/>
      <c r="N14" s="22"/>
      <c r="O14" s="22"/>
    </row>
    <row r="15" spans="1:18" s="21" customFormat="1" ht="27" customHeight="1" x14ac:dyDescent="0.35">
      <c r="A15" s="126"/>
      <c r="B15" s="127"/>
      <c r="C15" s="23" t="s">
        <v>8</v>
      </c>
      <c r="D15" s="23" t="s">
        <v>8</v>
      </c>
      <c r="E15" s="23" t="s">
        <v>8</v>
      </c>
      <c r="F15" s="23" t="s">
        <v>8</v>
      </c>
      <c r="G15" s="23" t="s">
        <v>8</v>
      </c>
      <c r="H15" s="24" t="s">
        <v>8</v>
      </c>
      <c r="I15" s="25" t="s">
        <v>8</v>
      </c>
      <c r="J15" s="20"/>
      <c r="K15" s="26"/>
      <c r="L15" s="28"/>
      <c r="M15" s="27"/>
      <c r="N15" s="22"/>
      <c r="O15" s="22"/>
    </row>
    <row r="16" spans="1:18" s="35" customFormat="1" ht="12.45" x14ac:dyDescent="0.3">
      <c r="A16" s="29">
        <v>1</v>
      </c>
      <c r="B16" s="29">
        <v>2</v>
      </c>
      <c r="C16" s="30">
        <v>3</v>
      </c>
      <c r="D16" s="31">
        <v>4</v>
      </c>
      <c r="E16" s="31">
        <v>5</v>
      </c>
      <c r="F16" s="31">
        <v>6</v>
      </c>
      <c r="G16" s="31">
        <v>7</v>
      </c>
      <c r="H16" s="32">
        <v>8</v>
      </c>
      <c r="I16" s="32">
        <v>9</v>
      </c>
      <c r="J16" s="28"/>
      <c r="K16" s="33"/>
      <c r="L16" s="28"/>
      <c r="M16" s="34"/>
      <c r="N16" s="34"/>
      <c r="O16" s="34"/>
    </row>
    <row r="17" spans="1:1823" s="44" customFormat="1" ht="13.5" customHeight="1" x14ac:dyDescent="0.4">
      <c r="A17" s="36" t="s">
        <v>9</v>
      </c>
      <c r="B17" s="37" t="s">
        <v>10</v>
      </c>
      <c r="C17" s="38">
        <f>SUM(C18+C21+C27+C32)</f>
        <v>0</v>
      </c>
      <c r="D17" s="38">
        <f>SUM(D18+D21+D27+D32)</f>
        <v>690271.98</v>
      </c>
      <c r="E17" s="38">
        <f>SUM(E18+E21+E27+E32)</f>
        <v>2775437.79</v>
      </c>
      <c r="F17" s="38">
        <f t="shared" ref="F17:H17" si="0">SUM(F18+F21+F27+F32)</f>
        <v>2698709.4299999997</v>
      </c>
      <c r="G17" s="38">
        <f t="shared" si="0"/>
        <v>3040664.409</v>
      </c>
      <c r="H17" s="38">
        <f t="shared" si="0"/>
        <v>4340029.3</v>
      </c>
      <c r="I17" s="38">
        <f t="shared" ref="I17:I38" si="1">SUM(C17:H17)</f>
        <v>13545112.908999998</v>
      </c>
      <c r="J17" s="40"/>
      <c r="K17" s="40"/>
      <c r="L17" s="40"/>
      <c r="M17" s="41"/>
      <c r="N17" s="42"/>
      <c r="O17" s="43"/>
    </row>
    <row r="18" spans="1:1823" s="44" customFormat="1" ht="13.5" customHeight="1" x14ac:dyDescent="0.4">
      <c r="A18" s="45" t="s">
        <v>11</v>
      </c>
      <c r="B18" s="37" t="s">
        <v>12</v>
      </c>
      <c r="C18" s="38">
        <f>SUM(C19:C20)</f>
        <v>0</v>
      </c>
      <c r="D18" s="38">
        <f t="shared" ref="D18:G18" si="2">SUM(D19:D20)</f>
        <v>41729.269999999997</v>
      </c>
      <c r="E18" s="38">
        <f t="shared" si="2"/>
        <v>57462.86</v>
      </c>
      <c r="F18" s="38">
        <f t="shared" si="2"/>
        <v>34506.400000000001</v>
      </c>
      <c r="G18" s="38">
        <f t="shared" si="2"/>
        <v>36144.11</v>
      </c>
      <c r="H18" s="38">
        <f>SUM(H19:H20)</f>
        <v>149110</v>
      </c>
      <c r="I18" s="38">
        <f t="shared" si="1"/>
        <v>318952.64</v>
      </c>
      <c r="J18" s="47"/>
      <c r="K18" s="47"/>
      <c r="L18" s="47"/>
      <c r="M18" s="42"/>
      <c r="N18" s="42"/>
      <c r="O18" s="43"/>
    </row>
    <row r="19" spans="1:1823" s="44" customFormat="1" ht="25.4" customHeight="1" x14ac:dyDescent="0.4">
      <c r="A19" s="45" t="s">
        <v>13</v>
      </c>
      <c r="B19" s="48" t="s">
        <v>14</v>
      </c>
      <c r="C19" s="49">
        <v>0</v>
      </c>
      <c r="D19" s="49">
        <v>41729.269999999997</v>
      </c>
      <c r="E19" s="49">
        <v>52822.21</v>
      </c>
      <c r="F19" s="49">
        <v>30506.400000000001</v>
      </c>
      <c r="G19" s="49">
        <v>32144.11</v>
      </c>
      <c r="H19" s="49">
        <v>119110</v>
      </c>
      <c r="I19" s="38">
        <f t="shared" si="1"/>
        <v>276311.99</v>
      </c>
      <c r="J19" s="47"/>
      <c r="K19" s="47"/>
      <c r="L19" s="47"/>
      <c r="M19" s="42"/>
    </row>
    <row r="20" spans="1:1823" s="44" customFormat="1" ht="14.6" x14ac:dyDescent="0.4">
      <c r="A20" s="50" t="s">
        <v>15</v>
      </c>
      <c r="B20" s="48" t="s">
        <v>16</v>
      </c>
      <c r="C20" s="51">
        <v>0</v>
      </c>
      <c r="D20" s="51">
        <v>0</v>
      </c>
      <c r="E20" s="112">
        <v>4640.6499999999996</v>
      </c>
      <c r="F20" s="51">
        <v>4000</v>
      </c>
      <c r="G20" s="113">
        <v>4000</v>
      </c>
      <c r="H20" s="51">
        <v>30000</v>
      </c>
      <c r="I20" s="38">
        <f t="shared" si="1"/>
        <v>42640.65</v>
      </c>
      <c r="K20" s="43"/>
      <c r="M20" s="43"/>
      <c r="N20" s="52"/>
      <c r="O20" s="52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</row>
    <row r="21" spans="1:1823" s="44" customFormat="1" ht="24" customHeight="1" x14ac:dyDescent="0.4">
      <c r="A21" s="45" t="s">
        <v>17</v>
      </c>
      <c r="B21" s="37" t="s">
        <v>18</v>
      </c>
      <c r="C21" s="53">
        <f>SUM(C22:C26)</f>
        <v>0</v>
      </c>
      <c r="D21" s="53">
        <f>SUM(D22:D26)</f>
        <v>225926.09</v>
      </c>
      <c r="E21" s="53">
        <f t="shared" ref="E21:G21" si="3">SUM(E22:E26)</f>
        <v>1002125.23</v>
      </c>
      <c r="F21" s="53">
        <f t="shared" si="3"/>
        <v>924161.84</v>
      </c>
      <c r="G21" s="53">
        <f t="shared" si="3"/>
        <v>0</v>
      </c>
      <c r="H21" s="53">
        <f>SUM(H22:H26)</f>
        <v>375000</v>
      </c>
      <c r="I21" s="38">
        <f t="shared" si="1"/>
        <v>2527213.16</v>
      </c>
      <c r="J21" s="54"/>
      <c r="K21" s="55"/>
      <c r="L21" s="56"/>
      <c r="M21" s="41"/>
      <c r="N21" s="57"/>
      <c r="O21" s="57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</row>
    <row r="22" spans="1:1823" s="61" customFormat="1" ht="15" customHeight="1" x14ac:dyDescent="0.4">
      <c r="A22" s="58" t="s">
        <v>19</v>
      </c>
      <c r="B22" s="48" t="s">
        <v>20</v>
      </c>
      <c r="C22" s="51">
        <v>0</v>
      </c>
      <c r="D22" s="51">
        <v>66519.850000000006</v>
      </c>
      <c r="E22" s="51">
        <v>89897.63</v>
      </c>
      <c r="F22" s="113">
        <v>122305.84</v>
      </c>
      <c r="G22" s="51">
        <v>0</v>
      </c>
      <c r="H22" s="51">
        <v>60000</v>
      </c>
      <c r="I22" s="38">
        <f t="shared" si="1"/>
        <v>338723.32</v>
      </c>
      <c r="J22" s="59"/>
      <c r="K22" s="43"/>
      <c r="L22" s="44"/>
      <c r="M22" s="42"/>
      <c r="N22" s="60"/>
      <c r="O22" s="60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</row>
    <row r="23" spans="1:1823" s="65" customFormat="1" ht="17.899999999999999" customHeight="1" x14ac:dyDescent="0.4">
      <c r="A23" s="50" t="s">
        <v>21</v>
      </c>
      <c r="B23" s="62" t="s">
        <v>22</v>
      </c>
      <c r="C23" s="63">
        <v>0</v>
      </c>
      <c r="D23" s="63">
        <v>14648.87</v>
      </c>
      <c r="E23" s="63">
        <v>32700.77</v>
      </c>
      <c r="F23" s="63">
        <v>38534</v>
      </c>
      <c r="G23" s="51">
        <v>0</v>
      </c>
      <c r="H23" s="63">
        <v>15000</v>
      </c>
      <c r="I23" s="38">
        <f t="shared" si="1"/>
        <v>100883.64</v>
      </c>
      <c r="J23" s="59"/>
      <c r="K23" s="64"/>
      <c r="L23" s="44"/>
      <c r="M23" s="42"/>
      <c r="N23" s="44"/>
      <c r="O23" s="44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</row>
    <row r="24" spans="1:1823" s="60" customFormat="1" ht="25.75" x14ac:dyDescent="0.4">
      <c r="A24" s="58" t="s">
        <v>23</v>
      </c>
      <c r="B24" s="66" t="s">
        <v>24</v>
      </c>
      <c r="C24" s="51">
        <v>0</v>
      </c>
      <c r="D24" s="51">
        <v>101136</v>
      </c>
      <c r="E24" s="51">
        <v>19982.79</v>
      </c>
      <c r="F24" s="51">
        <v>0</v>
      </c>
      <c r="G24" s="51">
        <v>0</v>
      </c>
      <c r="H24" s="51">
        <v>0</v>
      </c>
      <c r="I24" s="38">
        <f t="shared" si="1"/>
        <v>121118.79000000001</v>
      </c>
      <c r="J24" s="59"/>
      <c r="K24" s="52"/>
      <c r="L24" s="43"/>
      <c r="M24" s="43"/>
      <c r="N24" s="52"/>
      <c r="O24" s="52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</row>
    <row r="25" spans="1:1823" s="60" customFormat="1" ht="25.5" customHeight="1" x14ac:dyDescent="0.4">
      <c r="A25" s="58" t="s">
        <v>25</v>
      </c>
      <c r="B25" s="48" t="s">
        <v>26</v>
      </c>
      <c r="C25" s="51">
        <v>0</v>
      </c>
      <c r="D25" s="51">
        <v>43621.37</v>
      </c>
      <c r="E25" s="51">
        <v>598866.01</v>
      </c>
      <c r="F25" s="51">
        <v>304000</v>
      </c>
      <c r="G25" s="51">
        <v>0</v>
      </c>
      <c r="H25" s="51">
        <v>0</v>
      </c>
      <c r="I25" s="38">
        <f t="shared" si="1"/>
        <v>946487.38</v>
      </c>
      <c r="J25" s="59"/>
      <c r="K25" s="57"/>
      <c r="L25" s="43"/>
      <c r="M25" s="43"/>
      <c r="N25" s="57"/>
      <c r="O25" s="57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</row>
    <row r="26" spans="1:1823" s="60" customFormat="1" ht="25.5" customHeight="1" x14ac:dyDescent="0.4">
      <c r="A26" s="58" t="s">
        <v>27</v>
      </c>
      <c r="B26" s="48" t="s">
        <v>28</v>
      </c>
      <c r="C26" s="51">
        <v>0</v>
      </c>
      <c r="D26" s="51">
        <v>0</v>
      </c>
      <c r="E26" s="51">
        <v>260678.03</v>
      </c>
      <c r="F26" s="113">
        <v>459322</v>
      </c>
      <c r="G26" s="51">
        <v>0</v>
      </c>
      <c r="H26" s="51">
        <v>300000</v>
      </c>
      <c r="I26" s="38">
        <f t="shared" si="1"/>
        <v>1020000.03</v>
      </c>
      <c r="J26" s="109"/>
      <c r="L26" s="43"/>
      <c r="M26" s="43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</row>
    <row r="27" spans="1:1823" s="68" customFormat="1" ht="24.9" x14ac:dyDescent="0.4">
      <c r="A27" s="36" t="s">
        <v>29</v>
      </c>
      <c r="B27" s="37" t="s">
        <v>30</v>
      </c>
      <c r="C27" s="53">
        <f t="shared" ref="C27:H27" si="4">SUM(C28:C31)</f>
        <v>0</v>
      </c>
      <c r="D27" s="53">
        <f t="shared" si="4"/>
        <v>0</v>
      </c>
      <c r="E27" s="53">
        <f t="shared" si="4"/>
        <v>681221.32000000007</v>
      </c>
      <c r="F27" s="53">
        <f t="shared" si="4"/>
        <v>749963.67999999993</v>
      </c>
      <c r="G27" s="53">
        <f t="shared" si="4"/>
        <v>776305.13699999999</v>
      </c>
      <c r="H27" s="53">
        <f t="shared" si="4"/>
        <v>1006666</v>
      </c>
      <c r="I27" s="38">
        <f t="shared" si="1"/>
        <v>3214156.1370000001</v>
      </c>
      <c r="J27" s="54"/>
      <c r="K27" s="67"/>
      <c r="L27" s="64"/>
      <c r="M27" s="43"/>
      <c r="N27" s="43"/>
      <c r="O27" s="43"/>
      <c r="P27" s="44"/>
      <c r="Q27" s="44"/>
      <c r="R27" s="44"/>
      <c r="S27" s="44"/>
      <c r="T27" s="44"/>
      <c r="U27" s="44"/>
      <c r="V27" s="44"/>
      <c r="W27" s="44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</row>
    <row r="28" spans="1:1823" s="44" customFormat="1" ht="14.6" x14ac:dyDescent="0.4">
      <c r="A28" s="50" t="s">
        <v>31</v>
      </c>
      <c r="B28" s="48" t="s">
        <v>20</v>
      </c>
      <c r="C28" s="63">
        <v>0</v>
      </c>
      <c r="D28" s="63">
        <v>0</v>
      </c>
      <c r="E28" s="63">
        <v>64613</v>
      </c>
      <c r="F28" s="123">
        <v>115315.68</v>
      </c>
      <c r="G28" s="51">
        <v>134049.85999999999</v>
      </c>
      <c r="H28" s="63">
        <v>238450</v>
      </c>
      <c r="I28" s="38">
        <f t="shared" si="1"/>
        <v>552428.54</v>
      </c>
      <c r="J28" s="54"/>
      <c r="K28" s="69"/>
      <c r="M28" s="43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</row>
    <row r="29" spans="1:1823" s="71" customFormat="1" ht="14.6" x14ac:dyDescent="0.4">
      <c r="A29" s="50" t="s">
        <v>32</v>
      </c>
      <c r="B29" s="62" t="s">
        <v>22</v>
      </c>
      <c r="C29" s="63"/>
      <c r="D29" s="63">
        <v>0</v>
      </c>
      <c r="E29" s="63">
        <v>16659.310000000001</v>
      </c>
      <c r="F29" s="63">
        <v>24648</v>
      </c>
      <c r="G29" s="122">
        <v>22255.276999999998</v>
      </c>
      <c r="H29" s="63">
        <v>68216</v>
      </c>
      <c r="I29" s="38">
        <f t="shared" si="1"/>
        <v>131778.587</v>
      </c>
      <c r="J29" s="59"/>
      <c r="K29" s="70"/>
      <c r="L29" s="44"/>
      <c r="M29" s="43"/>
      <c r="N29" s="52"/>
      <c r="O29" s="52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</row>
    <row r="30" spans="1:1823" s="44" customFormat="1" ht="25.75" x14ac:dyDescent="0.4">
      <c r="A30" s="72" t="s">
        <v>33</v>
      </c>
      <c r="B30" s="66" t="s">
        <v>34</v>
      </c>
      <c r="C30" s="51">
        <v>0</v>
      </c>
      <c r="D30" s="51">
        <v>0</v>
      </c>
      <c r="E30" s="51">
        <v>599949.01</v>
      </c>
      <c r="F30" s="51">
        <v>610000</v>
      </c>
      <c r="G30" s="51">
        <v>620000</v>
      </c>
      <c r="H30" s="51">
        <v>0</v>
      </c>
      <c r="I30" s="38">
        <f t="shared" si="1"/>
        <v>1829949.01</v>
      </c>
      <c r="J30" s="59"/>
      <c r="K30" s="70"/>
      <c r="M30" s="43"/>
      <c r="N30" s="57"/>
      <c r="O30" s="57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</row>
    <row r="31" spans="1:1823" s="44" customFormat="1" ht="24.9" x14ac:dyDescent="0.3">
      <c r="A31" s="58" t="s">
        <v>35</v>
      </c>
      <c r="B31" s="66" t="s">
        <v>36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700000</v>
      </c>
      <c r="I31" s="38">
        <f t="shared" si="1"/>
        <v>700000</v>
      </c>
      <c r="J31" s="59"/>
      <c r="M31" s="43"/>
      <c r="N31" s="60"/>
      <c r="O31" s="60"/>
    </row>
    <row r="32" spans="1:1823" s="61" customFormat="1" ht="37.299999999999997" x14ac:dyDescent="0.4">
      <c r="A32" s="45" t="s">
        <v>37</v>
      </c>
      <c r="B32" s="121" t="s">
        <v>66</v>
      </c>
      <c r="C32" s="53">
        <f t="shared" ref="C32:H32" si="5">SUM(C33:C35)</f>
        <v>0</v>
      </c>
      <c r="D32" s="53">
        <f t="shared" si="5"/>
        <v>422616.62</v>
      </c>
      <c r="E32" s="53">
        <f t="shared" si="5"/>
        <v>1034628.38</v>
      </c>
      <c r="F32" s="53">
        <f t="shared" si="5"/>
        <v>990077.51</v>
      </c>
      <c r="G32" s="53">
        <f t="shared" si="5"/>
        <v>2228215.162</v>
      </c>
      <c r="H32" s="53">
        <f t="shared" si="5"/>
        <v>2809253.3</v>
      </c>
      <c r="I32" s="38">
        <f t="shared" si="1"/>
        <v>7484790.9720000001</v>
      </c>
      <c r="J32" s="74"/>
      <c r="K32" s="75"/>
      <c r="L32" s="56"/>
      <c r="M32" s="41"/>
      <c r="N32" s="44"/>
      <c r="O32" s="44"/>
      <c r="P32" s="42"/>
    </row>
    <row r="33" spans="1:18" s="61" customFormat="1" x14ac:dyDescent="0.4">
      <c r="A33" s="116" t="s">
        <v>38</v>
      </c>
      <c r="B33" s="62" t="s">
        <v>20</v>
      </c>
      <c r="C33" s="51">
        <v>0</v>
      </c>
      <c r="D33" s="51">
        <v>151626.62</v>
      </c>
      <c r="E33" s="51">
        <v>142941.16</v>
      </c>
      <c r="F33" s="113">
        <v>122858.51</v>
      </c>
      <c r="G33" s="51">
        <v>263667.33</v>
      </c>
      <c r="H33" s="51">
        <v>354680</v>
      </c>
      <c r="I33" s="38">
        <f t="shared" si="1"/>
        <v>1035773.6200000001</v>
      </c>
      <c r="J33" s="74"/>
      <c r="K33" s="42"/>
      <c r="M33" s="42"/>
      <c r="N33" s="52"/>
      <c r="O33" s="52"/>
      <c r="P33" s="42"/>
    </row>
    <row r="34" spans="1:18" s="71" customFormat="1" x14ac:dyDescent="0.4">
      <c r="A34" s="50" t="s">
        <v>39</v>
      </c>
      <c r="B34" s="62" t="s">
        <v>40</v>
      </c>
      <c r="C34" s="51">
        <v>0</v>
      </c>
      <c r="D34" s="51">
        <v>0</v>
      </c>
      <c r="E34" s="51">
        <v>11451.72</v>
      </c>
      <c r="F34" s="51">
        <v>24648</v>
      </c>
      <c r="G34" s="122">
        <v>66765.831999999995</v>
      </c>
      <c r="H34" s="51">
        <v>17622</v>
      </c>
      <c r="I34" s="38">
        <f t="shared" si="1"/>
        <v>120487.552</v>
      </c>
      <c r="J34" s="46"/>
      <c r="K34" s="43"/>
      <c r="L34" s="44"/>
      <c r="M34" s="43"/>
      <c r="N34" s="57"/>
      <c r="O34" s="57"/>
      <c r="P34" s="76"/>
    </row>
    <row r="35" spans="1:18" s="71" customFormat="1" x14ac:dyDescent="0.4">
      <c r="A35" s="50" t="s">
        <v>41</v>
      </c>
      <c r="B35" s="62" t="s">
        <v>42</v>
      </c>
      <c r="C35" s="51">
        <v>0</v>
      </c>
      <c r="D35" s="51">
        <v>270990</v>
      </c>
      <c r="E35" s="51">
        <v>880235.5</v>
      </c>
      <c r="F35" s="113">
        <v>842571</v>
      </c>
      <c r="G35" s="113">
        <v>1897782</v>
      </c>
      <c r="H35" s="113">
        <v>2436951.2999999998</v>
      </c>
      <c r="I35" s="38">
        <f t="shared" si="1"/>
        <v>6328529.7999999998</v>
      </c>
      <c r="J35" s="46"/>
      <c r="K35" s="52"/>
      <c r="L35" s="44"/>
      <c r="M35" s="43"/>
      <c r="N35" s="60"/>
      <c r="O35" s="60"/>
      <c r="P35" s="76"/>
    </row>
    <row r="36" spans="1:18" s="61" customFormat="1" ht="14.25" customHeight="1" x14ac:dyDescent="0.55000000000000004">
      <c r="A36" s="36" t="s">
        <v>43</v>
      </c>
      <c r="B36" s="77" t="s">
        <v>44</v>
      </c>
      <c r="C36" s="53">
        <f>C38*0.15</f>
        <v>0</v>
      </c>
      <c r="D36" s="53">
        <f>SUM(D38)*0.15</f>
        <v>41178.691499999994</v>
      </c>
      <c r="E36" s="53">
        <f t="shared" ref="E36:H36" si="6">E38*0.15</f>
        <v>61662.869999999988</v>
      </c>
      <c r="F36" s="53">
        <f t="shared" si="6"/>
        <v>71822.464500000002</v>
      </c>
      <c r="G36" s="53">
        <f t="shared" si="6"/>
        <v>77832.361349999992</v>
      </c>
      <c r="H36" s="53">
        <f t="shared" si="6"/>
        <v>130961.7</v>
      </c>
      <c r="I36" s="38">
        <f t="shared" si="1"/>
        <v>383458.08734999999</v>
      </c>
      <c r="J36" s="46"/>
      <c r="K36" s="114"/>
      <c r="L36" s="78"/>
      <c r="M36" s="78"/>
      <c r="N36" s="42"/>
      <c r="O36" s="42"/>
    </row>
    <row r="37" spans="1:18" s="79" customFormat="1" ht="17.600000000000001" x14ac:dyDescent="0.55000000000000004">
      <c r="A37" s="36" t="s">
        <v>45</v>
      </c>
      <c r="B37" s="73" t="s">
        <v>46</v>
      </c>
      <c r="C37" s="53">
        <f t="shared" ref="C37:H37" si="7">C36+C17</f>
        <v>0</v>
      </c>
      <c r="D37" s="53">
        <f t="shared" si="7"/>
        <v>731450.67149999994</v>
      </c>
      <c r="E37" s="53">
        <f t="shared" si="7"/>
        <v>2837100.66</v>
      </c>
      <c r="F37" s="53">
        <f t="shared" si="7"/>
        <v>2770531.8944999995</v>
      </c>
      <c r="G37" s="53">
        <f t="shared" si="7"/>
        <v>3118496.7703499999</v>
      </c>
      <c r="H37" s="53">
        <f t="shared" si="7"/>
        <v>4470991</v>
      </c>
      <c r="I37" s="38">
        <f t="shared" si="1"/>
        <v>13928570.99635</v>
      </c>
      <c r="J37" s="39"/>
      <c r="K37" s="111"/>
      <c r="L37" s="78"/>
      <c r="M37" s="78"/>
      <c r="N37" s="59"/>
      <c r="O37" s="44"/>
    </row>
    <row r="38" spans="1:18" s="61" customFormat="1" ht="17.600000000000001" x14ac:dyDescent="0.55000000000000004">
      <c r="A38" s="36" t="s">
        <v>47</v>
      </c>
      <c r="B38" s="80" t="s">
        <v>48</v>
      </c>
      <c r="C38" s="53">
        <f t="shared" ref="C38:H38" si="8">C19+C22+C23+C28+C29+C33+C34</f>
        <v>0</v>
      </c>
      <c r="D38" s="53">
        <f t="shared" si="8"/>
        <v>274524.61</v>
      </c>
      <c r="E38" s="53">
        <f t="shared" si="8"/>
        <v>411085.79999999993</v>
      </c>
      <c r="F38" s="53">
        <f t="shared" si="8"/>
        <v>478816.43</v>
      </c>
      <c r="G38" s="53">
        <f t="shared" si="8"/>
        <v>518882.40899999999</v>
      </c>
      <c r="H38" s="53">
        <f t="shared" si="8"/>
        <v>873078</v>
      </c>
      <c r="I38" s="38">
        <f t="shared" si="1"/>
        <v>2556387.2489999998</v>
      </c>
      <c r="J38" s="39"/>
      <c r="K38" s="81"/>
      <c r="L38" s="78"/>
      <c r="M38" s="78"/>
      <c r="N38" s="42"/>
      <c r="O38" s="52"/>
    </row>
    <row r="39" spans="1:18" s="61" customFormat="1" ht="17.600000000000001" x14ac:dyDescent="0.55000000000000004">
      <c r="A39" s="36" t="s">
        <v>49</v>
      </c>
      <c r="B39" s="80" t="s">
        <v>50</v>
      </c>
      <c r="C39" s="53">
        <f>SUM(C40-C37)</f>
        <v>13928571</v>
      </c>
      <c r="D39" s="53">
        <f>SUM(C39-D37)</f>
        <v>13197120.328500001</v>
      </c>
      <c r="E39" s="53">
        <f t="shared" ref="E39" si="9">SUM(D39-E37)</f>
        <v>10360019.668500001</v>
      </c>
      <c r="F39" s="53">
        <f>SUM(E39-F37)</f>
        <v>7589487.7740000011</v>
      </c>
      <c r="G39" s="53">
        <f>SUM(F39-G37)</f>
        <v>4470991.0036500013</v>
      </c>
      <c r="H39" s="53">
        <f>SUM(G39-H37)</f>
        <v>3.6500012502074242E-3</v>
      </c>
      <c r="I39" s="120"/>
      <c r="J39" s="59"/>
      <c r="K39" s="110"/>
      <c r="L39" s="78"/>
      <c r="M39" s="78"/>
      <c r="N39" s="42"/>
      <c r="O39" s="57"/>
    </row>
    <row r="40" spans="1:18" s="44" customFormat="1" ht="14.25" customHeight="1" x14ac:dyDescent="0.4">
      <c r="A40" s="36" t="s">
        <v>51</v>
      </c>
      <c r="B40" s="82" t="s">
        <v>65</v>
      </c>
      <c r="C40" s="117">
        <v>13928571</v>
      </c>
      <c r="D40" s="118"/>
      <c r="E40" s="119"/>
      <c r="F40" s="119"/>
      <c r="G40" s="119"/>
      <c r="H40" s="119"/>
      <c r="I40" s="119"/>
      <c r="J40" s="74"/>
      <c r="K40" s="83"/>
      <c r="L40" s="83"/>
      <c r="M40" s="42"/>
      <c r="N40" s="42"/>
      <c r="O40" s="60"/>
    </row>
    <row r="41" spans="1:18" s="44" customFormat="1" ht="14.25" customHeight="1" x14ac:dyDescent="0.4">
      <c r="A41" s="72" t="s">
        <v>52</v>
      </c>
      <c r="B41" s="84"/>
      <c r="C41" s="43"/>
      <c r="D41" s="43"/>
      <c r="E41" s="43"/>
      <c r="F41" s="43"/>
      <c r="G41" s="43"/>
      <c r="H41" s="43"/>
      <c r="J41" s="59"/>
      <c r="L41" s="64"/>
      <c r="M41" s="85"/>
      <c r="N41" s="43"/>
      <c r="O41" s="43"/>
    </row>
    <row r="42" spans="1:18" x14ac:dyDescent="0.35">
      <c r="B42" s="2"/>
      <c r="C42" s="86"/>
      <c r="D42" s="86"/>
      <c r="E42" s="87"/>
      <c r="F42" s="86"/>
      <c r="G42" s="86"/>
      <c r="H42" s="86"/>
      <c r="I42" s="2"/>
      <c r="J42" s="11"/>
      <c r="K42" s="2"/>
      <c r="L42" s="2"/>
      <c r="M42" s="12"/>
      <c r="N42" s="12"/>
      <c r="O42" s="12"/>
      <c r="P42" s="2"/>
      <c r="Q42" s="2"/>
      <c r="R42" s="2"/>
    </row>
    <row r="43" spans="1:18" x14ac:dyDescent="0.35">
      <c r="A43" s="88" t="s">
        <v>53</v>
      </c>
      <c r="B43" s="89"/>
      <c r="E43" s="90"/>
      <c r="F43" s="14"/>
      <c r="G43" s="14"/>
      <c r="Q43" s="2"/>
      <c r="R43" s="2"/>
    </row>
    <row r="44" spans="1:18" ht="24" customHeight="1" x14ac:dyDescent="0.35">
      <c r="A44" s="1"/>
      <c r="Q44" s="2"/>
      <c r="R44" s="2"/>
    </row>
    <row r="45" spans="1:18" s="35" customFormat="1" ht="12.45" x14ac:dyDescent="0.4">
      <c r="A45" s="135"/>
      <c r="B45" s="15" t="s">
        <v>6</v>
      </c>
      <c r="C45" s="136">
        <v>2022</v>
      </c>
      <c r="D45" s="136"/>
      <c r="E45" s="136">
        <v>2023</v>
      </c>
      <c r="F45" s="136"/>
      <c r="G45" s="136">
        <v>2024</v>
      </c>
      <c r="H45" s="136"/>
      <c r="I45" s="136">
        <v>2025</v>
      </c>
      <c r="J45" s="136"/>
      <c r="K45" s="136">
        <v>2026</v>
      </c>
      <c r="L45" s="136"/>
      <c r="M45" s="134" t="s">
        <v>67</v>
      </c>
      <c r="N45" s="134"/>
      <c r="O45" s="133"/>
      <c r="P45" s="133"/>
    </row>
    <row r="46" spans="1:18" s="35" customFormat="1" ht="12.75" customHeight="1" x14ac:dyDescent="0.4">
      <c r="A46" s="15" t="s">
        <v>4</v>
      </c>
      <c r="B46" s="15" t="s">
        <v>54</v>
      </c>
      <c r="C46" s="15" t="s">
        <v>55</v>
      </c>
      <c r="D46" s="15" t="s">
        <v>56</v>
      </c>
      <c r="E46" s="15" t="s">
        <v>55</v>
      </c>
      <c r="F46" s="15" t="s">
        <v>56</v>
      </c>
      <c r="G46" s="15" t="s">
        <v>55</v>
      </c>
      <c r="H46" s="15" t="s">
        <v>56</v>
      </c>
      <c r="I46" s="15" t="s">
        <v>55</v>
      </c>
      <c r="J46" s="15" t="s">
        <v>56</v>
      </c>
      <c r="K46" s="15" t="s">
        <v>55</v>
      </c>
      <c r="L46" s="15" t="s">
        <v>56</v>
      </c>
      <c r="M46" s="15" t="s">
        <v>57</v>
      </c>
      <c r="N46" s="15" t="s">
        <v>56</v>
      </c>
      <c r="O46" s="91" t="s">
        <v>7</v>
      </c>
      <c r="P46" s="15" t="s">
        <v>56</v>
      </c>
    </row>
    <row r="47" spans="1:18" s="13" customFormat="1" ht="24.9" x14ac:dyDescent="0.3">
      <c r="A47" s="92">
        <v>1</v>
      </c>
      <c r="B47" s="93" t="s">
        <v>58</v>
      </c>
      <c r="C47" s="94">
        <f>C37</f>
        <v>0</v>
      </c>
      <c r="D47" s="94"/>
      <c r="E47" s="94">
        <f>E48</f>
        <v>731450.67149999994</v>
      </c>
      <c r="F47" s="94"/>
      <c r="G47" s="94">
        <f>E37</f>
        <v>2837100.66</v>
      </c>
      <c r="H47" s="94"/>
      <c r="I47" s="94">
        <f>F37</f>
        <v>2770531.8944999995</v>
      </c>
      <c r="J47" s="94"/>
      <c r="K47" s="94">
        <f>G37</f>
        <v>3118496.7703499999</v>
      </c>
      <c r="L47" s="94"/>
      <c r="M47" s="94">
        <f>H37</f>
        <v>4470991</v>
      </c>
      <c r="N47" s="94"/>
      <c r="O47" s="95">
        <f>SUM(E47+G47+I47+K47+M47)</f>
        <v>13928570.99635</v>
      </c>
      <c r="P47" s="96"/>
    </row>
    <row r="48" spans="1:18" s="13" customFormat="1" ht="14.25" customHeight="1" x14ac:dyDescent="0.4">
      <c r="A48" s="92">
        <v>2</v>
      </c>
      <c r="B48" s="97" t="s">
        <v>59</v>
      </c>
      <c r="C48" s="94">
        <f>C49+C50</f>
        <v>0</v>
      </c>
      <c r="D48" s="94">
        <f>D49+D50</f>
        <v>100</v>
      </c>
      <c r="E48" s="94">
        <f>D37</f>
        <v>731450.67149999994</v>
      </c>
      <c r="F48" s="94">
        <v>100</v>
      </c>
      <c r="G48" s="94">
        <f>G49+G50</f>
        <v>2837100.66</v>
      </c>
      <c r="H48" s="94">
        <f>G48/G47*100</f>
        <v>100</v>
      </c>
      <c r="I48" s="94">
        <f>I49+I50</f>
        <v>2770531.8944999995</v>
      </c>
      <c r="J48" s="94">
        <f>I48/I47*100</f>
        <v>100</v>
      </c>
      <c r="K48" s="94">
        <f>K49+K50</f>
        <v>3118496.7703499999</v>
      </c>
      <c r="L48" s="94">
        <f>K48/K47*100</f>
        <v>100</v>
      </c>
      <c r="M48" s="94">
        <f>H37</f>
        <v>4470991</v>
      </c>
      <c r="N48" s="94">
        <v>100</v>
      </c>
      <c r="O48" s="98">
        <f>SUM(C48+E48+G48+I48+K48+M48)</f>
        <v>13928570.99635</v>
      </c>
      <c r="P48" s="98">
        <v>100</v>
      </c>
    </row>
    <row r="49" spans="1:18" s="13" customFormat="1" ht="13.5" customHeight="1" x14ac:dyDescent="0.4">
      <c r="A49" s="99" t="s">
        <v>60</v>
      </c>
      <c r="B49" s="100" t="s">
        <v>61</v>
      </c>
      <c r="C49" s="101">
        <f>C47*70/100</f>
        <v>0</v>
      </c>
      <c r="D49" s="101">
        <v>70</v>
      </c>
      <c r="E49" s="101">
        <f>E48*0.7</f>
        <v>512015.47004999995</v>
      </c>
      <c r="F49" s="101">
        <v>70</v>
      </c>
      <c r="G49" s="101">
        <f>G47*70/100</f>
        <v>1985970.4620000003</v>
      </c>
      <c r="H49" s="101">
        <v>70</v>
      </c>
      <c r="I49" s="101">
        <f>I47*70/100</f>
        <v>1939372.3261499994</v>
      </c>
      <c r="J49" s="101">
        <v>70</v>
      </c>
      <c r="K49" s="101">
        <f>K47*70/100</f>
        <v>2182947.7392449998</v>
      </c>
      <c r="L49" s="101">
        <v>70</v>
      </c>
      <c r="M49" s="94">
        <f>M48*0.7</f>
        <v>3129693.6999999997</v>
      </c>
      <c r="N49" s="101">
        <v>70</v>
      </c>
      <c r="O49" s="96">
        <f>SUM(O48*70%)</f>
        <v>9749999.6974449996</v>
      </c>
      <c r="P49" s="96">
        <v>70</v>
      </c>
    </row>
    <row r="50" spans="1:18" s="13" customFormat="1" ht="15" customHeight="1" x14ac:dyDescent="0.4">
      <c r="A50" s="99" t="s">
        <v>62</v>
      </c>
      <c r="B50" s="102" t="s">
        <v>63</v>
      </c>
      <c r="C50" s="101">
        <f>C47*30/100</f>
        <v>0</v>
      </c>
      <c r="D50" s="103">
        <v>30</v>
      </c>
      <c r="E50" s="103">
        <f>E48*0.3</f>
        <v>219435.20144999996</v>
      </c>
      <c r="F50" s="103">
        <v>30</v>
      </c>
      <c r="G50" s="101">
        <f>G47*30/100</f>
        <v>851130.19800000009</v>
      </c>
      <c r="H50" s="101">
        <f>G50/G47*100</f>
        <v>30</v>
      </c>
      <c r="I50" s="101">
        <f>I47*30/100</f>
        <v>831159.56834999984</v>
      </c>
      <c r="J50" s="101">
        <f>I50/I47*100</f>
        <v>30</v>
      </c>
      <c r="K50" s="101">
        <f>K47*30/100</f>
        <v>935549.03110499994</v>
      </c>
      <c r="L50" s="101">
        <f>K50/K47*100</f>
        <v>30</v>
      </c>
      <c r="M50" s="94">
        <f>M48*0.3</f>
        <v>1341297.3</v>
      </c>
      <c r="N50" s="101">
        <v>30</v>
      </c>
      <c r="O50" s="96">
        <f>SUM(O48*30%)</f>
        <v>4178571.2989049996</v>
      </c>
      <c r="P50" s="96">
        <v>30</v>
      </c>
    </row>
    <row r="51" spans="1:18" s="13" customFormat="1" ht="18" customHeight="1" x14ac:dyDescent="0.4">
      <c r="A51" s="92">
        <v>3</v>
      </c>
      <c r="B51" s="97" t="s">
        <v>64</v>
      </c>
      <c r="C51" s="94">
        <v>0</v>
      </c>
      <c r="D51" s="104">
        <v>0</v>
      </c>
      <c r="E51" s="104">
        <v>0</v>
      </c>
      <c r="F51" s="10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8">
        <v>0</v>
      </c>
      <c r="P51" s="98">
        <v>0</v>
      </c>
    </row>
    <row r="52" spans="1:18" x14ac:dyDescent="0.35">
      <c r="A52" s="88"/>
      <c r="B52" s="105"/>
      <c r="C52" s="106"/>
      <c r="D52" s="107"/>
      <c r="E52" s="107"/>
      <c r="F52" s="107"/>
      <c r="G52" s="107"/>
      <c r="H52" s="107"/>
      <c r="I52" s="2"/>
      <c r="J52" s="11"/>
      <c r="K52" s="2"/>
      <c r="L52" s="88"/>
      <c r="M52" s="108"/>
      <c r="N52" s="107"/>
      <c r="O52" s="107"/>
      <c r="P52" s="107"/>
      <c r="Q52" s="107"/>
      <c r="R52" s="107"/>
    </row>
    <row r="53" spans="1:18" x14ac:dyDescent="0.35">
      <c r="A53" s="88"/>
      <c r="B53" s="105"/>
      <c r="C53" s="106"/>
      <c r="H53" s="107"/>
      <c r="I53" s="2"/>
      <c r="J53" s="11"/>
      <c r="K53" s="2"/>
      <c r="L53" s="88"/>
      <c r="M53" s="108"/>
      <c r="N53" s="107"/>
      <c r="O53" s="107"/>
      <c r="P53" s="107"/>
      <c r="Q53" s="107"/>
      <c r="R53" s="107"/>
    </row>
    <row r="54" spans="1:18" x14ac:dyDescent="0.35">
      <c r="A54" s="88"/>
      <c r="B54" s="105"/>
      <c r="C54" s="106"/>
      <c r="H54" s="107"/>
      <c r="I54" s="2"/>
      <c r="J54" s="11"/>
      <c r="K54" s="2"/>
      <c r="L54" s="88"/>
      <c r="M54" s="108"/>
      <c r="N54" s="107"/>
      <c r="O54" s="107"/>
      <c r="P54" s="107"/>
      <c r="Q54" s="107"/>
      <c r="R54" s="107"/>
    </row>
    <row r="55" spans="1:18" x14ac:dyDescent="0.35">
      <c r="D55" s="2"/>
      <c r="E55" s="2"/>
      <c r="F55" s="2"/>
      <c r="G55" s="2"/>
    </row>
    <row r="56" spans="1:18" x14ac:dyDescent="0.35">
      <c r="B56" s="2"/>
      <c r="C56" s="2"/>
      <c r="D56" s="2"/>
      <c r="E56" s="2"/>
      <c r="F56" s="2"/>
      <c r="G56" s="2"/>
      <c r="H56" s="2"/>
      <c r="I56" s="2"/>
      <c r="J56" s="11"/>
      <c r="K56" s="2"/>
      <c r="L56" s="2"/>
      <c r="M56" s="12"/>
      <c r="N56" s="12"/>
      <c r="O56" s="12"/>
      <c r="P56" s="2"/>
      <c r="Q56" s="2"/>
      <c r="R56" s="2"/>
    </row>
    <row r="57" spans="1:18" x14ac:dyDescent="0.35">
      <c r="B57" s="2"/>
      <c r="C57" s="2"/>
      <c r="D57" s="2"/>
      <c r="E57" s="2"/>
      <c r="F57" s="2"/>
      <c r="G57" s="2"/>
      <c r="H57" s="2"/>
      <c r="I57" s="2"/>
      <c r="J57" s="11"/>
      <c r="K57" s="2"/>
      <c r="L57" s="2"/>
      <c r="M57" s="12"/>
      <c r="N57" s="12"/>
      <c r="O57" s="12"/>
      <c r="P57" s="2"/>
      <c r="Q57" s="2"/>
      <c r="R57" s="2"/>
    </row>
    <row r="58" spans="1:18" x14ac:dyDescent="0.35">
      <c r="B58" s="2"/>
      <c r="C58" s="2"/>
      <c r="D58" s="2"/>
      <c r="E58" s="2"/>
      <c r="F58" s="2"/>
      <c r="G58" s="2"/>
      <c r="H58" s="2"/>
      <c r="I58" s="2"/>
      <c r="J58" s="11"/>
      <c r="K58" s="2"/>
      <c r="L58" s="2"/>
      <c r="M58" s="12"/>
      <c r="N58" s="12"/>
      <c r="O58" s="12"/>
      <c r="P58" s="2"/>
      <c r="Q58" s="2"/>
      <c r="R58" s="2"/>
    </row>
    <row r="59" spans="1:18" x14ac:dyDescent="0.35">
      <c r="B59" s="2"/>
      <c r="C59" s="2"/>
      <c r="D59" s="2"/>
      <c r="E59" s="2"/>
      <c r="F59" s="2"/>
      <c r="G59" s="2"/>
      <c r="H59" s="2"/>
      <c r="I59" s="2"/>
      <c r="J59" s="11"/>
      <c r="K59" s="2"/>
      <c r="L59" s="2"/>
      <c r="M59" s="12"/>
      <c r="N59" s="12"/>
      <c r="O59" s="12"/>
      <c r="P59" s="2"/>
      <c r="Q59" s="2"/>
      <c r="R59" s="2"/>
    </row>
    <row r="60" spans="1:18" x14ac:dyDescent="0.35">
      <c r="B60" s="2"/>
      <c r="C60" s="2"/>
      <c r="D60" s="2"/>
      <c r="E60" s="2"/>
      <c r="F60" s="2"/>
      <c r="G60" s="2"/>
      <c r="H60" s="2"/>
      <c r="I60" s="2"/>
      <c r="J60" s="11"/>
      <c r="K60" s="2"/>
      <c r="L60" s="2"/>
      <c r="M60" s="12"/>
      <c r="N60" s="12"/>
      <c r="O60" s="12"/>
      <c r="P60" s="2"/>
      <c r="Q60" s="2"/>
      <c r="R60" s="2"/>
    </row>
    <row r="61" spans="1:18" x14ac:dyDescent="0.35">
      <c r="B61" s="2"/>
      <c r="C61" s="2"/>
      <c r="D61" s="2"/>
      <c r="E61" s="2"/>
      <c r="F61" s="2"/>
      <c r="G61" s="2"/>
      <c r="H61" s="2"/>
      <c r="I61" s="2"/>
      <c r="J61" s="11"/>
      <c r="K61" s="2"/>
      <c r="L61" s="2"/>
      <c r="M61" s="12"/>
      <c r="N61" s="12"/>
      <c r="O61" s="12"/>
      <c r="P61" s="2"/>
      <c r="Q61" s="2"/>
      <c r="R61" s="2"/>
    </row>
    <row r="62" spans="1:18" x14ac:dyDescent="0.35">
      <c r="B62" s="2"/>
      <c r="C62" s="2"/>
      <c r="H62" s="2"/>
      <c r="I62" s="2"/>
      <c r="J62" s="11"/>
      <c r="K62" s="2"/>
      <c r="L62" s="2"/>
      <c r="M62" s="12"/>
      <c r="N62" s="12"/>
      <c r="O62" s="12"/>
      <c r="P62" s="2"/>
      <c r="Q62" s="2"/>
      <c r="R62" s="2"/>
    </row>
    <row r="63" spans="1:18" x14ac:dyDescent="0.35">
      <c r="B63" s="2"/>
      <c r="C63" s="2"/>
      <c r="H63" s="2"/>
      <c r="I63" s="2"/>
      <c r="J63" s="11"/>
      <c r="K63" s="2"/>
      <c r="L63" s="2"/>
      <c r="M63" s="12"/>
      <c r="N63" s="12"/>
      <c r="O63" s="12"/>
      <c r="P63" s="2"/>
      <c r="Q63" s="2"/>
      <c r="R63" s="2"/>
    </row>
  </sheetData>
  <mergeCells count="13">
    <mergeCell ref="O2:R2"/>
    <mergeCell ref="C45:D45"/>
    <mergeCell ref="A13:A15"/>
    <mergeCell ref="B13:B15"/>
    <mergeCell ref="C13:I13"/>
    <mergeCell ref="J2:M2"/>
    <mergeCell ref="E45:F45"/>
    <mergeCell ref="M13:O13"/>
    <mergeCell ref="O45:P45"/>
    <mergeCell ref="K45:L45"/>
    <mergeCell ref="I45:J45"/>
    <mergeCell ref="G45:H45"/>
    <mergeCell ref="M45:N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23A9C0-EA93-4338-9023-65C41C319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A90AA-2026-46C8-ACC8-6130FEB9521D}">
  <ds:schemaRefs>
    <ds:schemaRef ds:uri="1ade1d93-9233-43d5-9b98-da0cbf1d2e2d"/>
    <ds:schemaRef ds:uri="http://schemas.microsoft.com/office/2006/metadata/properties"/>
    <ds:schemaRef ds:uri="http://www.w3.org/XML/1998/namespace"/>
    <ds:schemaRef ds:uri="http://purl.org/dc/dcmitype/"/>
    <ds:schemaRef ds:uri="08adef74-251f-42fc-9024-6df5c4e3f36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C9679B-F293-4AA7-BC6F-451BE3926E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Ewe Alliksoo</dc:creator>
  <cp:keywords/>
  <dc:description/>
  <cp:lastModifiedBy>Marilin Sternhof - SOM</cp:lastModifiedBy>
  <cp:revision/>
  <dcterms:created xsi:type="dcterms:W3CDTF">2022-05-09T12:08:27Z</dcterms:created>
  <dcterms:modified xsi:type="dcterms:W3CDTF">2025-12-04T19:13:54Z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10d3aa47-53f7-4cf5-950d-6845ba1cd84c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2024-09-04T12:41:22Z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e1ebfb8d-79d0-41d9-8af1-26cfa24e912e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  <property fmtid="{D5CDD505-2E9C-101B-9397-08002B2CF9AE}" pid="13" name="_AdHocReviewCycleID">
    <vt:i4>-2003386387</vt:i4>
  </property>
  <property fmtid="{D5CDD505-2E9C-101B-9397-08002B2CF9AE}" pid="14" name="_EmailSubject">
    <vt:lpwstr>Eelarve erinevused projektis „Sotsiaalkaitsesüsteemide ajakohastamist toetavate infosüsteemide arendused“</vt:lpwstr>
  </property>
  <property fmtid="{D5CDD505-2E9C-101B-9397-08002B2CF9AE}" pid="15" name="_AuthorEmail">
    <vt:lpwstr>katre.pukk@tehik.ee</vt:lpwstr>
  </property>
  <property fmtid="{D5CDD505-2E9C-101B-9397-08002B2CF9AE}" pid="16" name="_AuthorEmailDisplayName">
    <vt:lpwstr>Katre Pukk</vt:lpwstr>
  </property>
  <property fmtid="{D5CDD505-2E9C-101B-9397-08002B2CF9AE}" pid="17" name="_ReviewingToolsShownOnce">
    <vt:lpwstr/>
  </property>
</Properties>
</file>